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2995" windowHeight="9525"/>
  </bookViews>
  <sheets>
    <sheet name="งบรายได้" sheetId="2" r:id="rId1"/>
    <sheet name="งบแผ่นดิน" sheetId="1" r:id="rId2"/>
  </sheets>
  <calcPr calcId="144525"/>
</workbook>
</file>

<file path=xl/calcChain.xml><?xml version="1.0" encoding="utf-8"?>
<calcChain xmlns="http://schemas.openxmlformats.org/spreadsheetml/2006/main">
  <c r="D6" i="1" l="1"/>
  <c r="C6" i="1"/>
  <c r="B16" i="1" l="1"/>
  <c r="B18" i="2"/>
  <c r="D17" i="2"/>
  <c r="C17" i="2"/>
  <c r="E17" i="2"/>
  <c r="E16" i="2"/>
  <c r="D16" i="2"/>
  <c r="C16" i="2"/>
  <c r="E15" i="2"/>
  <c r="D15" i="2"/>
  <c r="C15" i="2"/>
  <c r="E6" i="2"/>
  <c r="D6" i="2"/>
  <c r="C6" i="2"/>
  <c r="D14" i="2"/>
  <c r="E14" i="2"/>
  <c r="C14" i="2"/>
  <c r="E13" i="2"/>
  <c r="D13" i="2"/>
  <c r="C13" i="2"/>
  <c r="E12" i="2"/>
  <c r="D12" i="2"/>
  <c r="C12" i="2"/>
  <c r="E11" i="2"/>
  <c r="D11" i="2"/>
  <c r="C11" i="2"/>
  <c r="E10" i="2"/>
  <c r="D10" i="2"/>
  <c r="C10" i="2"/>
  <c r="E9" i="2"/>
  <c r="D9" i="2"/>
  <c r="C9" i="2"/>
  <c r="E8" i="2"/>
  <c r="D8" i="2"/>
  <c r="C8" i="2"/>
  <c r="E7" i="2"/>
  <c r="D7" i="2"/>
  <c r="C7" i="2"/>
  <c r="E5" i="2"/>
  <c r="D5" i="2"/>
  <c r="C5" i="2"/>
  <c r="E15" i="1"/>
  <c r="D15" i="1"/>
  <c r="C15" i="1"/>
  <c r="E14" i="1"/>
  <c r="D14" i="1"/>
  <c r="C14" i="1"/>
  <c r="E13" i="1"/>
  <c r="D13" i="1"/>
  <c r="C13" i="1"/>
  <c r="E12" i="1"/>
  <c r="D12" i="1"/>
  <c r="C12" i="1"/>
  <c r="D11" i="1"/>
  <c r="C11" i="1"/>
  <c r="E10" i="1"/>
  <c r="D10" i="1"/>
  <c r="C10" i="1"/>
  <c r="E9" i="1"/>
  <c r="D9" i="1"/>
  <c r="C9" i="1"/>
  <c r="E8" i="1"/>
  <c r="D8" i="1"/>
  <c r="C8" i="1"/>
  <c r="E7" i="1"/>
  <c r="D7" i="1"/>
  <c r="C7" i="1"/>
  <c r="E6" i="1"/>
  <c r="E5" i="1"/>
  <c r="D5" i="1"/>
  <c r="C5" i="1"/>
  <c r="D4" i="1"/>
  <c r="D16" i="1" s="1"/>
  <c r="C4" i="1"/>
  <c r="E4" i="1"/>
  <c r="E16" i="1" l="1"/>
  <c r="C16" i="1"/>
  <c r="D18" i="2"/>
  <c r="E18" i="2"/>
  <c r="C18" i="2"/>
</calcChain>
</file>

<file path=xl/sharedStrings.xml><?xml version="1.0" encoding="utf-8"?>
<sst xmlns="http://schemas.openxmlformats.org/spreadsheetml/2006/main" count="43" uniqueCount="36">
  <si>
    <t>ข้อมูล ณ วันที่ 21 สิงหาคม 2561</t>
  </si>
  <si>
    <t>งบอนุมัติ</t>
  </si>
  <si>
    <t>งบเบิกจ่ายแล้ว</t>
  </si>
  <si>
    <t>งบคงเหลือ</t>
  </si>
  <si>
    <t>สาขาวิชา</t>
  </si>
  <si>
    <t>1. สำนักงานคณบดี</t>
  </si>
  <si>
    <t>จำนวนโครงการ</t>
  </si>
  <si>
    <t>2. สาขาวิชาสังคมศาสตร์(วัฒนธรรมเพื่อการพัฒนา)</t>
  </si>
  <si>
    <t>3. สาขาวิชาภาษาไทย</t>
  </si>
  <si>
    <t>4. สาขาวิชาภาษาอังกฤษ</t>
  </si>
  <si>
    <t>5. สาขาวิชานิติศาสตร์</t>
  </si>
  <si>
    <t>6. สาขาวิชาศิลปกรรม</t>
  </si>
  <si>
    <t>7. สาขาวิชาดนตรี</t>
  </si>
  <si>
    <t>8. สาขาวิชาการพัฒนาชุมชน</t>
  </si>
  <si>
    <t>9. สาขาวิชาภาษาอังกฤษธุรกิจ</t>
  </si>
  <si>
    <t>10. สาขาวิชาสารสนเทศศาสตร์</t>
  </si>
  <si>
    <t>11. สาขาวิชาการท่องเทียวและโรงแรม</t>
  </si>
  <si>
    <t>12. สาขาวิชารัฐศาสตร์</t>
  </si>
  <si>
    <t>รวมเป็นเงินทั้งสิ้น</t>
  </si>
  <si>
    <t>2. งาบริการการศึกษา</t>
  </si>
  <si>
    <t>3. งานบริการวิชาการ</t>
  </si>
  <si>
    <t>6. สาขาวิชาภาษาอังกฤษ</t>
  </si>
  <si>
    <t>7. สาขาวิชานิติศาสตร์</t>
  </si>
  <si>
    <t>8. สาขาวิชาศิลปกรรม</t>
  </si>
  <si>
    <t>9. สาขาวิชาดนตรี</t>
  </si>
  <si>
    <t>10. สาขาวิชาการพัฒนาชุมชน</t>
  </si>
  <si>
    <t>11. สาขาวิชาภาษาอังกฤษ</t>
  </si>
  <si>
    <t>4. สาขาวิชาสังคมศึกษา(หลักสูตรวัฒนธรรมเพื่อการพัฒนา)</t>
  </si>
  <si>
    <t>5. สาขาวิชาภาษาไทย</t>
  </si>
  <si>
    <t>12. สาขาวิชาสารสนเทศศาสตร์</t>
  </si>
  <si>
    <t>13. สาขาวิชาการท่องเที่ยวและการโรงแรม</t>
  </si>
  <si>
    <t>14. สาขาวิชารัฐศาสตร์</t>
  </si>
  <si>
    <t>รวมทั้งสิ้น</t>
  </si>
  <si>
    <t>สรุปผลการเบิกจ่ายงบประมาณรายได้ ประจำปีงบประมาณ 2561</t>
  </si>
  <si>
    <t>สรุปการเบิกจ่ายงบประมาณแผ่นดิน ประจำปีงบประมาณ 2561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</si>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</sst>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87" fontId="4" fillId="0" borderId="1" xfId="1" applyNumberFormat="1" applyFont="1" applyBorder="1" applyAlignment="1">
      <alignment horizontal="center" vertical="center" wrapText="1"/>
    </xf>
    <xf numFmtId="187" fontId="4" fillId="0" borderId="1" xfId="1" applyNumberFormat="1" applyFont="1" applyBorder="1" applyAlignment="1">
      <alignment horizontal="center" vertical="center"/>
    </xf>
    <xf numFmtId="187" fontId="3" fillId="0" borderId="1" xfId="1" applyNumberFormat="1" applyFont="1" applyBorder="1" applyAlignment="1">
      <alignment vertical="center"/>
    </xf>
    <xf numFmtId="187" fontId="3" fillId="0" borderId="0" xfId="0" applyNumberFormat="1" applyFont="1"/>
    <xf numFmtId="0" fontId="3" fillId="0" borderId="0" xfId="0" applyFont="1" applyAlignment="1">
      <alignment vertical="center"/>
    </xf>
    <xf numFmtId="187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3" fontId="3" fillId="0" borderId="0" xfId="1" applyFont="1"/>
    <xf numFmtId="187" fontId="4" fillId="0" borderId="1" xfId="1" applyNumberFormat="1" applyFont="1" applyBorder="1" applyAlignment="1">
      <alignment vertical="center"/>
    </xf>
    <xf numFmtId="187" fontId="4" fillId="0" borderId="1" xfId="1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I14" sqref="I14"/>
    </sheetView>
  </sheetViews>
  <sheetFormatPr defaultRowHeight="24" x14ac:dyDescent="0.55000000000000004"/>
  <cols>
    <col min="1" max="1" width="27.375" style="1" customWidth="1"/>
    <col min="2" max="2" width="13.625" style="12" customWidth="1"/>
    <col min="3" max="3" width="13.25" style="1" customWidth="1"/>
    <col min="4" max="4" width="14.5" style="1" customWidth="1"/>
    <col min="5" max="5" width="12.125" style="1" customWidth="1"/>
    <col min="6" max="6" width="9" style="1"/>
    <col min="7" max="7" width="13.375" style="1" bestFit="1" customWidth="1"/>
    <col min="8" max="16384" width="9" style="1"/>
  </cols>
  <sheetData>
    <row r="1" spans="1:8" x14ac:dyDescent="0.55000000000000004">
      <c r="A1" s="16" t="s">
        <v>33</v>
      </c>
      <c r="B1" s="17"/>
      <c r="C1" s="17"/>
      <c r="D1" s="17"/>
      <c r="E1" s="17"/>
    </row>
    <row r="2" spans="1:8" x14ac:dyDescent="0.55000000000000004">
      <c r="A2" s="16" t="s">
        <v>0</v>
      </c>
      <c r="B2" s="17"/>
      <c r="C2" s="17"/>
      <c r="D2" s="17"/>
      <c r="E2" s="17"/>
    </row>
    <row r="3" spans="1:8" ht="36.75" customHeight="1" x14ac:dyDescent="0.55000000000000004">
      <c r="A3" s="3" t="s">
        <v>4</v>
      </c>
      <c r="B3" s="3" t="s">
        <v>6</v>
      </c>
      <c r="C3" s="6" t="s">
        <v>1</v>
      </c>
      <c r="D3" s="7" t="s">
        <v>2</v>
      </c>
      <c r="E3" s="7" t="s">
        <v>3</v>
      </c>
    </row>
    <row r="4" spans="1:8" x14ac:dyDescent="0.55000000000000004">
      <c r="A4" s="2" t="s">
        <v>5</v>
      </c>
      <c r="B4" s="5">
        <v>1</v>
      </c>
      <c r="C4" s="8">
        <v>1264952</v>
      </c>
      <c r="D4" s="8">
        <v>982406.69</v>
      </c>
      <c r="E4" s="8">
        <v>282545.31</v>
      </c>
      <c r="F4" s="10"/>
      <c r="G4" s="11"/>
      <c r="H4" s="10"/>
    </row>
    <row r="5" spans="1:8" x14ac:dyDescent="0.55000000000000004">
      <c r="A5" s="2" t="s">
        <v>19</v>
      </c>
      <c r="B5" s="5">
        <v>2</v>
      </c>
      <c r="C5" s="8">
        <f>200000+70000</f>
        <v>270000</v>
      </c>
      <c r="D5" s="8">
        <f>51000+67162</f>
        <v>118162</v>
      </c>
      <c r="E5" s="8">
        <f>149000+2838</f>
        <v>151838</v>
      </c>
      <c r="F5" s="10"/>
      <c r="G5" s="11"/>
      <c r="H5" s="10"/>
    </row>
    <row r="6" spans="1:8" x14ac:dyDescent="0.55000000000000004">
      <c r="A6" s="2" t="s">
        <v>20</v>
      </c>
      <c r="B6" s="5">
        <v>1</v>
      </c>
      <c r="C6" s="8">
        <f>120000</f>
        <v>120000</v>
      </c>
      <c r="D6" s="8">
        <f>80000</f>
        <v>80000</v>
      </c>
      <c r="E6" s="8">
        <f>40000</f>
        <v>40000</v>
      </c>
      <c r="F6" s="10"/>
      <c r="G6" s="11"/>
      <c r="H6" s="10"/>
    </row>
    <row r="7" spans="1:8" ht="48" x14ac:dyDescent="0.55000000000000004">
      <c r="A7" s="2" t="s">
        <v>27</v>
      </c>
      <c r="B7" s="5">
        <v>4</v>
      </c>
      <c r="C7" s="8">
        <f>21038+23500+32000+18500</f>
        <v>95038</v>
      </c>
      <c r="D7" s="8">
        <f>13145+32000+18500</f>
        <v>63645</v>
      </c>
      <c r="E7" s="8">
        <f>7893+23500</f>
        <v>31393</v>
      </c>
      <c r="F7" s="10"/>
      <c r="G7" s="11"/>
      <c r="H7" s="10"/>
    </row>
    <row r="8" spans="1:8" x14ac:dyDescent="0.55000000000000004">
      <c r="A8" s="2" t="s">
        <v>28</v>
      </c>
      <c r="B8" s="5">
        <v>4</v>
      </c>
      <c r="C8" s="8">
        <f>10000+40000+123866+80000</f>
        <v>253866</v>
      </c>
      <c r="D8" s="8">
        <f>0+40000+119095.73+31613</f>
        <v>190708.72999999998</v>
      </c>
      <c r="E8" s="8">
        <f>10000+0+4770.27+48387</f>
        <v>63157.270000000004</v>
      </c>
      <c r="F8" s="10"/>
      <c r="G8" s="11"/>
      <c r="H8" s="10"/>
    </row>
    <row r="9" spans="1:8" x14ac:dyDescent="0.55000000000000004">
      <c r="A9" s="2" t="s">
        <v>21</v>
      </c>
      <c r="B9" s="5">
        <v>5</v>
      </c>
      <c r="C9" s="8">
        <f>239854+25000+60000+20000+55000</f>
        <v>399854</v>
      </c>
      <c r="D9" s="8">
        <f>218843.29+13816+58740+20000+54960</f>
        <v>366359.29000000004</v>
      </c>
      <c r="E9" s="8">
        <f>21010.71+11184+1260+40</f>
        <v>33494.71</v>
      </c>
      <c r="F9" s="10"/>
      <c r="G9" s="11"/>
      <c r="H9" s="10" t="s">
        <v>35</v>
      </c>
    </row>
    <row r="10" spans="1:8" x14ac:dyDescent="0.55000000000000004">
      <c r="A10" s="2" t="s">
        <v>22</v>
      </c>
      <c r="B10" s="5">
        <v>12</v>
      </c>
      <c r="C10" s="8">
        <f>30000+15000+32000+35000+80000+25000+25000+35000+20000+29946+25000+100000</f>
        <v>451946</v>
      </c>
      <c r="D10" s="8">
        <f>30000+15000+32000+35000+61000+23612+32100+20000+28827.28+24600+42240</f>
        <v>344379.28</v>
      </c>
      <c r="E10" s="8">
        <f>19000+25000+1388+2900+1118.72+400+57760</f>
        <v>107566.72</v>
      </c>
      <c r="F10" s="10"/>
      <c r="G10" s="11"/>
      <c r="H10" s="10"/>
    </row>
    <row r="11" spans="1:8" x14ac:dyDescent="0.55000000000000004">
      <c r="A11" s="2" t="s">
        <v>23</v>
      </c>
      <c r="B11" s="5">
        <v>6</v>
      </c>
      <c r="C11" s="8">
        <f>25000+25000+18000+20000+10000+73683</f>
        <v>171683</v>
      </c>
      <c r="D11" s="8">
        <f>25000+18000+10000+47624.59</f>
        <v>100624.59</v>
      </c>
      <c r="E11" s="8">
        <f>25000+20000+26058.41</f>
        <v>71058.41</v>
      </c>
      <c r="F11" s="10"/>
      <c r="G11" s="11"/>
      <c r="H11" s="10"/>
    </row>
    <row r="12" spans="1:8" x14ac:dyDescent="0.55000000000000004">
      <c r="A12" s="2" t="s">
        <v>24</v>
      </c>
      <c r="B12" s="5">
        <v>5</v>
      </c>
      <c r="C12" s="8">
        <f>5000+6328+10000+10000+10000</f>
        <v>41328</v>
      </c>
      <c r="D12" s="8">
        <f>6300+10000+9300+10000</f>
        <v>35600</v>
      </c>
      <c r="E12" s="8">
        <f>5000+28+700</f>
        <v>5728</v>
      </c>
      <c r="F12" s="10"/>
      <c r="G12" s="11"/>
      <c r="H12" s="10"/>
    </row>
    <row r="13" spans="1:8" x14ac:dyDescent="0.55000000000000004">
      <c r="A13" s="2" t="s">
        <v>25</v>
      </c>
      <c r="B13" s="5">
        <v>7</v>
      </c>
      <c r="C13" s="8">
        <f>5000+20000+20000+30000+74613+20000+20000</f>
        <v>189613</v>
      </c>
      <c r="D13" s="8">
        <f>19950+11000+30000+37608+3306+19800</f>
        <v>121664</v>
      </c>
      <c r="E13" s="8">
        <f>5000+50+9000+37005+16694+200</f>
        <v>67949</v>
      </c>
      <c r="F13" s="10"/>
      <c r="G13" s="11"/>
      <c r="H13" s="10"/>
    </row>
    <row r="14" spans="1:8" x14ac:dyDescent="0.55000000000000004">
      <c r="A14" s="2" t="s">
        <v>26</v>
      </c>
      <c r="B14" s="5">
        <v>4</v>
      </c>
      <c r="C14" s="8">
        <f>120000+23480+47469+18655</f>
        <v>209604</v>
      </c>
      <c r="D14" s="8">
        <f>113280+23120+36035+12485</f>
        <v>184920</v>
      </c>
      <c r="E14" s="8">
        <f>6720+360+11434+6170</f>
        <v>24684</v>
      </c>
      <c r="F14" s="10"/>
      <c r="G14" s="11"/>
      <c r="H14" s="10"/>
    </row>
    <row r="15" spans="1:8" x14ac:dyDescent="0.55000000000000004">
      <c r="A15" s="2" t="s">
        <v>29</v>
      </c>
      <c r="B15" s="5">
        <v>5</v>
      </c>
      <c r="C15" s="8">
        <f>10000+20000+20000+4099+10000</f>
        <v>64099</v>
      </c>
      <c r="D15" s="8">
        <f>12893+20000</f>
        <v>32893</v>
      </c>
      <c r="E15" s="8">
        <f>10000+7107+4099+10000</f>
        <v>31206</v>
      </c>
      <c r="F15" s="10"/>
      <c r="G15" s="11"/>
      <c r="H15" s="10"/>
    </row>
    <row r="16" spans="1:8" ht="48" x14ac:dyDescent="0.55000000000000004">
      <c r="A16" s="2" t="s">
        <v>30</v>
      </c>
      <c r="B16" s="5">
        <v>6</v>
      </c>
      <c r="C16" s="8">
        <f>3000+27000+46220+10850+50261+25460</f>
        <v>162791</v>
      </c>
      <c r="D16" s="8">
        <f>46220+10850+46109.62+19815.8</f>
        <v>122995.42</v>
      </c>
      <c r="E16" s="8">
        <f>3000+27000+4151.38+5644.2</f>
        <v>39795.579999999994</v>
      </c>
      <c r="F16" s="10"/>
      <c r="G16" s="11"/>
      <c r="H16" s="10"/>
    </row>
    <row r="17" spans="1:8" x14ac:dyDescent="0.55000000000000004">
      <c r="A17" s="2" t="s">
        <v>31</v>
      </c>
      <c r="B17" s="5">
        <v>9</v>
      </c>
      <c r="C17" s="8">
        <f>20000+31280+57880+15000+15000+20000+43866+35000+10000</f>
        <v>248026</v>
      </c>
      <c r="D17" s="8">
        <f>19696+57880+15000+15000+20000+42924.26+35000+10000</f>
        <v>215500.26</v>
      </c>
      <c r="E17" s="8">
        <f>304+31280+941.74</f>
        <v>32525.74</v>
      </c>
      <c r="F17" s="10"/>
      <c r="G17" s="11"/>
      <c r="H17" s="10"/>
    </row>
    <row r="18" spans="1:8" x14ac:dyDescent="0.55000000000000004">
      <c r="A18" s="4" t="s">
        <v>32</v>
      </c>
      <c r="B18" s="3">
        <f>SUM(B4:B17)</f>
        <v>71</v>
      </c>
      <c r="C18" s="14">
        <f>SUM(C4:C17)</f>
        <v>3942800</v>
      </c>
      <c r="D18" s="14">
        <f t="shared" ref="D18:E18" si="0">SUM(D4:D17)</f>
        <v>2959858.26</v>
      </c>
      <c r="E18" s="14">
        <f t="shared" si="0"/>
        <v>982941.73999999987</v>
      </c>
      <c r="F18" s="10"/>
      <c r="G18" s="11"/>
      <c r="H18" s="10"/>
    </row>
    <row r="22" spans="1:8" x14ac:dyDescent="0.55000000000000004">
      <c r="G22" s="13"/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A3" sqref="A3:E16"/>
    </sheetView>
  </sheetViews>
  <sheetFormatPr defaultRowHeight="24" x14ac:dyDescent="0.55000000000000004"/>
  <cols>
    <col min="1" max="1" width="27.75" style="1" customWidth="1"/>
    <col min="2" max="2" width="14" style="12" customWidth="1"/>
    <col min="3" max="3" width="14.625" style="1" customWidth="1"/>
    <col min="4" max="4" width="12" style="1" customWidth="1"/>
    <col min="5" max="5" width="12.75" style="1" customWidth="1"/>
    <col min="6" max="6" width="9" style="1"/>
    <col min="7" max="7" width="10.875" style="1" bestFit="1" customWidth="1"/>
    <col min="8" max="8" width="9" style="1"/>
    <col min="9" max="9" width="10.875" style="1" bestFit="1" customWidth="1"/>
    <col min="10" max="16384" width="9" style="1"/>
  </cols>
  <sheetData>
    <row r="1" spans="1:8" x14ac:dyDescent="0.55000000000000004">
      <c r="A1" s="16" t="s">
        <v>34</v>
      </c>
      <c r="B1" s="17"/>
      <c r="C1" s="17"/>
      <c r="D1" s="17"/>
      <c r="E1" s="17"/>
    </row>
    <row r="2" spans="1:8" x14ac:dyDescent="0.55000000000000004">
      <c r="A2" s="16" t="s">
        <v>0</v>
      </c>
      <c r="B2" s="17"/>
      <c r="C2" s="17"/>
      <c r="D2" s="17"/>
      <c r="E2" s="17"/>
    </row>
    <row r="3" spans="1:8" ht="36.75" customHeight="1" x14ac:dyDescent="0.55000000000000004">
      <c r="A3" s="3" t="s">
        <v>4</v>
      </c>
      <c r="B3" s="3" t="s">
        <v>6</v>
      </c>
      <c r="C3" s="6" t="s">
        <v>1</v>
      </c>
      <c r="D3" s="7" t="s">
        <v>2</v>
      </c>
      <c r="E3" s="7" t="s">
        <v>3</v>
      </c>
    </row>
    <row r="4" spans="1:8" x14ac:dyDescent="0.55000000000000004">
      <c r="A4" s="2" t="s">
        <v>5</v>
      </c>
      <c r="B4" s="5">
        <v>9</v>
      </c>
      <c r="C4" s="8">
        <f>14000000+345000+350000+350000+249270+80000+106400+192200+106700</f>
        <v>15779570</v>
      </c>
      <c r="D4" s="8">
        <f>12629767+345000+342600+294400+249193.66+80000+106344.85+191745+106700</f>
        <v>14345750.51</v>
      </c>
      <c r="E4" s="8">
        <f>1370233+7400+55600+76.34+55.15+455</f>
        <v>1433819.49</v>
      </c>
      <c r="F4" s="10"/>
      <c r="G4" s="11"/>
      <c r="H4" s="10"/>
    </row>
    <row r="5" spans="1:8" ht="48" x14ac:dyDescent="0.55000000000000004">
      <c r="A5" s="2" t="s">
        <v>7</v>
      </c>
      <c r="B5" s="5">
        <v>3</v>
      </c>
      <c r="C5" s="8">
        <f>64680+552500+75000</f>
        <v>692180</v>
      </c>
      <c r="D5" s="8">
        <f>64400+549000+75000</f>
        <v>688400</v>
      </c>
      <c r="E5" s="8">
        <f>280+3500</f>
        <v>3780</v>
      </c>
      <c r="F5" s="10"/>
      <c r="G5" s="11"/>
      <c r="H5" s="10"/>
    </row>
    <row r="6" spans="1:8" x14ac:dyDescent="0.55000000000000004">
      <c r="A6" s="2" t="s">
        <v>8</v>
      </c>
      <c r="B6" s="5">
        <v>4</v>
      </c>
      <c r="C6" s="8">
        <f>22040+60000+75000+60000</f>
        <v>217040</v>
      </c>
      <c r="D6" s="8">
        <f>21180+59970+60000</f>
        <v>141150</v>
      </c>
      <c r="E6" s="8">
        <f>860+30+75000</f>
        <v>75890</v>
      </c>
      <c r="F6" s="10"/>
      <c r="G6" s="11"/>
      <c r="H6" s="10"/>
    </row>
    <row r="7" spans="1:8" x14ac:dyDescent="0.55000000000000004">
      <c r="A7" s="2" t="s">
        <v>9</v>
      </c>
      <c r="B7" s="5">
        <v>5</v>
      </c>
      <c r="C7" s="8">
        <f>1785000+35000+26840+29160+75000</f>
        <v>1951000</v>
      </c>
      <c r="D7" s="8">
        <f>691444+34000+26840+28260+56650</f>
        <v>837194</v>
      </c>
      <c r="E7" s="8">
        <f>1093556+1000+900+18350</f>
        <v>1113806</v>
      </c>
      <c r="F7" s="10"/>
      <c r="G7" s="11"/>
      <c r="H7" s="10"/>
    </row>
    <row r="8" spans="1:8" x14ac:dyDescent="0.55000000000000004">
      <c r="A8" s="2" t="s">
        <v>10</v>
      </c>
      <c r="B8" s="5">
        <v>8</v>
      </c>
      <c r="C8" s="8">
        <f>46320+20000+15000+30000+10000+30000+15000+75000</f>
        <v>241320</v>
      </c>
      <c r="D8" s="8">
        <f>40958+20000+14400+30000+9250+30000+15000+75000</f>
        <v>234608</v>
      </c>
      <c r="E8" s="8">
        <f>5362+600+750</f>
        <v>6712</v>
      </c>
      <c r="F8" s="10"/>
      <c r="G8" s="11"/>
      <c r="H8" s="10"/>
    </row>
    <row r="9" spans="1:8" x14ac:dyDescent="0.55000000000000004">
      <c r="A9" s="2" t="s">
        <v>11</v>
      </c>
      <c r="B9" s="5">
        <v>2</v>
      </c>
      <c r="C9" s="8">
        <f>45080+75000</f>
        <v>120080</v>
      </c>
      <c r="D9" s="8">
        <f>44660+74550</f>
        <v>119210</v>
      </c>
      <c r="E9" s="8">
        <f>420+450</f>
        <v>870</v>
      </c>
      <c r="F9" s="10"/>
      <c r="G9" s="11"/>
      <c r="H9" s="10"/>
    </row>
    <row r="10" spans="1:8" x14ac:dyDescent="0.55000000000000004">
      <c r="A10" s="2" t="s">
        <v>12</v>
      </c>
      <c r="B10" s="5">
        <v>4</v>
      </c>
      <c r="C10" s="8">
        <f>20000+10880+10000+75000</f>
        <v>115880</v>
      </c>
      <c r="D10" s="8">
        <f>19869+4556+9975+75000</f>
        <v>109400</v>
      </c>
      <c r="E10" s="8">
        <f>131+6324+25</f>
        <v>6480</v>
      </c>
      <c r="F10" s="10"/>
      <c r="G10" s="11"/>
      <c r="H10" s="10"/>
    </row>
    <row r="11" spans="1:8" x14ac:dyDescent="0.55000000000000004">
      <c r="A11" s="2" t="s">
        <v>13</v>
      </c>
      <c r="B11" s="5">
        <v>6</v>
      </c>
      <c r="C11" s="8">
        <f>30000+32000+50640+118000+10000+75000</f>
        <v>315640</v>
      </c>
      <c r="D11" s="8">
        <f>30000+32000+50640+118000+10000+75000</f>
        <v>315640</v>
      </c>
      <c r="E11" s="8">
        <v>0</v>
      </c>
      <c r="F11" s="10"/>
      <c r="G11" s="11"/>
      <c r="H11" s="10"/>
    </row>
    <row r="12" spans="1:8" x14ac:dyDescent="0.55000000000000004">
      <c r="A12" s="2" t="s">
        <v>14</v>
      </c>
      <c r="B12" s="5">
        <v>7</v>
      </c>
      <c r="C12" s="8">
        <f>2680000+23720+22210+22400+13240+10270+75000</f>
        <v>2846840</v>
      </c>
      <c r="D12" s="8">
        <f>2679000+22420+6745+19800+10020+10270+71400</f>
        <v>2819655</v>
      </c>
      <c r="E12" s="8">
        <f>1000+1300+15465+2600+3220+3600</f>
        <v>27185</v>
      </c>
      <c r="F12" s="10"/>
      <c r="G12" s="11"/>
      <c r="H12" s="10"/>
    </row>
    <row r="13" spans="1:8" x14ac:dyDescent="0.55000000000000004">
      <c r="A13" s="2" t="s">
        <v>15</v>
      </c>
      <c r="B13" s="5">
        <v>4</v>
      </c>
      <c r="C13" s="8">
        <f>1163000+40000+18520+200000</f>
        <v>1421520</v>
      </c>
      <c r="D13" s="8">
        <f>1060000+35226.88+13561+123623</f>
        <v>1232410.8799999999</v>
      </c>
      <c r="E13" s="8">
        <f>103000+4773.12+4959+76377</f>
        <v>189109.12</v>
      </c>
      <c r="F13" s="10"/>
      <c r="G13" s="11"/>
      <c r="H13" s="10"/>
    </row>
    <row r="14" spans="1:8" ht="24" customHeight="1" x14ac:dyDescent="0.55000000000000004">
      <c r="A14" s="2" t="s">
        <v>16</v>
      </c>
      <c r="B14" s="5">
        <v>5</v>
      </c>
      <c r="C14" s="8">
        <f>28260+20070+55270+350000+250000</f>
        <v>703600</v>
      </c>
      <c r="D14" s="8">
        <f>28250+20070+55269.6+350000+250000</f>
        <v>703589.6</v>
      </c>
      <c r="E14" s="8">
        <f>10+0.4</f>
        <v>10.4</v>
      </c>
      <c r="F14" s="10"/>
      <c r="G14" s="11"/>
      <c r="H14" s="10"/>
    </row>
    <row r="15" spans="1:8" x14ac:dyDescent="0.55000000000000004">
      <c r="A15" s="2" t="s">
        <v>17</v>
      </c>
      <c r="B15" s="5">
        <v>8</v>
      </c>
      <c r="C15" s="8">
        <f>25000+25480+10000+20000+20000+15000+15000+75000</f>
        <v>205480</v>
      </c>
      <c r="D15" s="8">
        <f>24999+24112+10000+20000+20000+15000+15000+74800</f>
        <v>203911</v>
      </c>
      <c r="E15" s="8">
        <f>1+1368+200</f>
        <v>1569</v>
      </c>
      <c r="F15" s="10"/>
      <c r="G15" s="11"/>
      <c r="H15" s="10"/>
    </row>
    <row r="16" spans="1:8" x14ac:dyDescent="0.55000000000000004">
      <c r="A16" s="4" t="s">
        <v>18</v>
      </c>
      <c r="B16" s="3">
        <f>SUM(B4:B15)</f>
        <v>65</v>
      </c>
      <c r="C16" s="15">
        <f>SUM(C4:C15)</f>
        <v>24610150</v>
      </c>
      <c r="D16" s="15">
        <f>SUM(D4:D15)</f>
        <v>21750918.989999998</v>
      </c>
      <c r="E16" s="15">
        <f>SUM(E4:E15)</f>
        <v>2859231.0100000002</v>
      </c>
      <c r="F16" s="10"/>
      <c r="G16" s="11"/>
      <c r="H16" s="10"/>
    </row>
    <row r="21" spans="9:9" x14ac:dyDescent="0.55000000000000004">
      <c r="I21" s="9"/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งบรายได้</vt:lpstr>
      <vt:lpstr>งบแผ่นดิน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kamoltip</dc:creator>
  <cp:lastModifiedBy>comhms3</cp:lastModifiedBy>
  <cp:lastPrinted>2018-08-21T08:57:06Z</cp:lastPrinted>
  <dcterms:created xsi:type="dcterms:W3CDTF">2018-08-21T05:58:29Z</dcterms:created>
  <dcterms:modified xsi:type="dcterms:W3CDTF">2018-08-22T03:13:51Z</dcterms:modified>
</cp:coreProperties>
</file>